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lackf\Desktop\FireNet updates\"/>
    </mc:Choice>
  </mc:AlternateContent>
  <bookViews>
    <workbookView xWindow="360" yWindow="240" windowWidth="14940" windowHeight="7515" tabRatio="747"/>
  </bookViews>
  <sheets>
    <sheet name="Summary" sheetId="13" r:id="rId1"/>
  </sheets>
  <externalReferences>
    <externalReference r:id="rId2"/>
  </externalReferences>
  <definedNames>
    <definedName name="_1._Int_travel_ccard">#REF!</definedName>
    <definedName name="_xlnm._FilterDatabase" localSheetId="0" hidden="1">Summary!$A$1:$E$138</definedName>
    <definedName name="CCardclassifications" localSheetId="0">[1]Standing_Data!$A$4:$A$8</definedName>
    <definedName name="CCardclassifications">#REF!</definedName>
    <definedName name="Disclosed_objects">#REF!</definedName>
    <definedName name="GLspendclassifications" localSheetId="0">[1]Standing_Data!$A$12:$A$16</definedName>
    <definedName name="GLspendclassifications">#REF!</definedName>
    <definedName name="_xlnm.Print_Area" localSheetId="0">Summary!$A$1:$E$138</definedName>
    <definedName name="_xlnm.Print_Titles" localSheetId="0">Summary!$1:$3</definedName>
    <definedName name="Undisclosed_objects">#REF!</definedName>
  </definedNames>
  <calcPr calcId="162913"/>
</workbook>
</file>

<file path=xl/calcChain.xml><?xml version="1.0" encoding="utf-8"?>
<calcChain xmlns="http://schemas.openxmlformats.org/spreadsheetml/2006/main">
  <c r="B79" i="13" l="1"/>
  <c r="B80" i="13"/>
  <c r="B56" i="13"/>
  <c r="B66" i="13"/>
  <c r="B39" i="13"/>
  <c r="B50" i="13"/>
  <c r="B52" i="13"/>
  <c r="B38" i="13"/>
  <c r="B68" i="13"/>
  <c r="B67" i="13"/>
  <c r="B65" i="13"/>
  <c r="B64" i="13"/>
  <c r="B59" i="13"/>
  <c r="B58" i="13"/>
  <c r="B57" i="13"/>
  <c r="B55" i="13"/>
  <c r="B51" i="13"/>
  <c r="B49" i="13"/>
  <c r="B47" i="13"/>
  <c r="B46" i="13"/>
  <c r="B54" i="13"/>
  <c r="B45" i="13"/>
  <c r="B44" i="13"/>
  <c r="B43" i="13"/>
  <c r="B42" i="13"/>
  <c r="B37" i="13"/>
  <c r="B15" i="13"/>
  <c r="B14" i="13"/>
  <c r="B69" i="13"/>
  <c r="B99" i="13"/>
  <c r="B89" i="13"/>
  <c r="B81" i="13"/>
  <c r="B101" i="13"/>
</calcChain>
</file>

<file path=xl/sharedStrings.xml><?xml version="1.0" encoding="utf-8"?>
<sst xmlns="http://schemas.openxmlformats.org/spreadsheetml/2006/main" count="329" uniqueCount="171">
  <si>
    <t xml:space="preserve">Purpose (eg, attending conference on...) </t>
  </si>
  <si>
    <t>New Zealand Fire Service</t>
  </si>
  <si>
    <t>To include such items as meals, tickets to events, gifts from overseas counterparts, travel or accommodation (including that accepted by immediate family members).</t>
  </si>
  <si>
    <t>Description</t>
  </si>
  <si>
    <t xml:space="preserve">Offered by </t>
  </si>
  <si>
    <t>Estimated value (NZ$)</t>
  </si>
  <si>
    <t>Parking</t>
  </si>
  <si>
    <t>Chief Executive</t>
  </si>
  <si>
    <t>Car Rental</t>
  </si>
  <si>
    <t>Airfares</t>
  </si>
  <si>
    <t>CEO</t>
  </si>
  <si>
    <t>Location(s)</t>
  </si>
  <si>
    <t>Total Travel</t>
  </si>
  <si>
    <t>Total Hospitality</t>
  </si>
  <si>
    <t>Hospitality provided
Credit Card</t>
  </si>
  <si>
    <t>Domestic Travel
Non Credit Card</t>
  </si>
  <si>
    <t>Domestic Travel
Credit Card</t>
  </si>
  <si>
    <t>International Travel
Non Credit Card</t>
  </si>
  <si>
    <t>International Travel
Credit Card</t>
  </si>
  <si>
    <t>Hospitality provided
Non Credit Card</t>
  </si>
  <si>
    <t>Total Accepted</t>
  </si>
  <si>
    <t>Grand Total</t>
  </si>
  <si>
    <t>Gifts &amp; Hospitality accepted &gt;$50</t>
  </si>
  <si>
    <t>Gifts accepted</t>
  </si>
  <si>
    <t>Hospitality accepted</t>
  </si>
  <si>
    <t>Abbreviations:</t>
  </si>
  <si>
    <t>AFAC</t>
  </si>
  <si>
    <t>CIO</t>
  </si>
  <si>
    <t>UFBA</t>
  </si>
  <si>
    <t>NTC</t>
  </si>
  <si>
    <t>United Fire Brigades Association</t>
  </si>
  <si>
    <t>National Training Centre</t>
  </si>
  <si>
    <t>Chief Executive Office</t>
  </si>
  <si>
    <t>Australasian Fire Authorities Council</t>
  </si>
  <si>
    <t xml:space="preserve">$NZ </t>
  </si>
  <si>
    <t>Chief Information Officer</t>
  </si>
  <si>
    <t>CERA</t>
  </si>
  <si>
    <t>NRFA</t>
  </si>
  <si>
    <t>National Rural Fire Authority</t>
  </si>
  <si>
    <t>IPANZ</t>
  </si>
  <si>
    <t>Canterbury Earthquake Recovery Authority</t>
  </si>
  <si>
    <t>Institute of Public Administration New Zealand</t>
  </si>
  <si>
    <t>NZPFU</t>
  </si>
  <si>
    <t>New Zealand Professional Firefighters Union</t>
  </si>
  <si>
    <t>CFO</t>
  </si>
  <si>
    <t>Chief Fire Officer</t>
  </si>
  <si>
    <t>FRFANZ</t>
  </si>
  <si>
    <t>Non travel
Credit Card</t>
  </si>
  <si>
    <t>Non travel
Non Credit Card</t>
  </si>
  <si>
    <t>NZFS</t>
  </si>
  <si>
    <t>TAPS</t>
  </si>
  <si>
    <t>Training and Progression System</t>
  </si>
  <si>
    <t>ERFD</t>
  </si>
  <si>
    <t>Enlarged Rural Fire District</t>
  </si>
  <si>
    <t>CE</t>
  </si>
  <si>
    <t>OLT</t>
  </si>
  <si>
    <t>Operational Leadership Team</t>
  </si>
  <si>
    <t>IFE</t>
  </si>
  <si>
    <t>Institute of Fire Engineers</t>
  </si>
  <si>
    <t>SLT</t>
  </si>
  <si>
    <t>Strategic Leadership Team</t>
  </si>
  <si>
    <t>Nil for this period</t>
  </si>
  <si>
    <t>PRFO</t>
  </si>
  <si>
    <t>Principal Rural Fire Officer</t>
  </si>
  <si>
    <t>AIPM</t>
  </si>
  <si>
    <t>Australian Institute of Police Management</t>
  </si>
  <si>
    <t>IFRE</t>
  </si>
  <si>
    <t>International Fire &amp; Rescue Executives</t>
  </si>
  <si>
    <t>INSARAG</t>
  </si>
  <si>
    <t>International Search and Rescue Advisory Group</t>
  </si>
  <si>
    <t>RMT</t>
  </si>
  <si>
    <t>Regional Management Team</t>
  </si>
  <si>
    <t>IAFC</t>
  </si>
  <si>
    <t>International Association of Fire Chiefs</t>
  </si>
  <si>
    <t>RFA</t>
  </si>
  <si>
    <t>Rural Fire Authority</t>
  </si>
  <si>
    <t>REINZ</t>
  </si>
  <si>
    <t>PACDEFF</t>
  </si>
  <si>
    <t>Pacific and Australasion CRM Developer's and Facilitators' Forum</t>
  </si>
  <si>
    <t>Total Non Travel</t>
  </si>
  <si>
    <t>Taxi</t>
  </si>
  <si>
    <t>Meals</t>
  </si>
  <si>
    <t>Melbourne</t>
  </si>
  <si>
    <t>CCOSC</t>
  </si>
  <si>
    <t>Wellington</t>
  </si>
  <si>
    <t>Auckland</t>
  </si>
  <si>
    <t>Commissioners and Chief Officers Strategic Committee</t>
  </si>
  <si>
    <t>QFES</t>
  </si>
  <si>
    <t xml:space="preserve"> Queensland Fire and Emergency Services</t>
  </si>
  <si>
    <t>Queenstown</t>
  </si>
  <si>
    <t>Napier</t>
  </si>
  <si>
    <t>Whangarei</t>
  </si>
  <si>
    <t>Rotorua</t>
  </si>
  <si>
    <t>MFAT</t>
  </si>
  <si>
    <t>Ministry of Foreign Affairs and Trade</t>
  </si>
  <si>
    <t>Accom</t>
  </si>
  <si>
    <t>Christchurch</t>
  </si>
  <si>
    <t>Dunedin</t>
  </si>
  <si>
    <t>Attend Northern Region Fire Authority strategy &amp; open day</t>
  </si>
  <si>
    <t>Other</t>
  </si>
  <si>
    <t>Nature (Meals, Taxi, Parking, Car Rental, Airfare, Accom, Fees, Other etc)</t>
  </si>
  <si>
    <t>IMNZ</t>
  </si>
  <si>
    <t>WAFA</t>
  </si>
  <si>
    <t>Women and Firefighting Australasia</t>
  </si>
  <si>
    <t>FENZ</t>
  </si>
  <si>
    <t>Forest and Rural Fire Association of New Zealand</t>
  </si>
  <si>
    <t>Fire and Emergency New Zealand</t>
  </si>
  <si>
    <t>Institute of Management New Zealand</t>
  </si>
  <si>
    <t>Real Estate Institute of New Zealand</t>
  </si>
  <si>
    <t>PFU</t>
  </si>
  <si>
    <t>Professional Firefighters Union</t>
  </si>
  <si>
    <t>NHQ</t>
  </si>
  <si>
    <t>National Headquarters</t>
  </si>
  <si>
    <t>Period: 1st Jan 2017 to 30th Jun 2017</t>
  </si>
  <si>
    <t>Meeting before Ministers meeting</t>
  </si>
  <si>
    <t>Canberra</t>
  </si>
  <si>
    <t>AFAC Board Meeting</t>
  </si>
  <si>
    <t>AFAC Executive Meeting</t>
  </si>
  <si>
    <t>NHQ to airport - AFAC Memorial Service</t>
  </si>
  <si>
    <t>Dinner at airport - AFAC Memorial Service</t>
  </si>
  <si>
    <t>AFAC Memorial Service</t>
  </si>
  <si>
    <t>Airport to Hotel - AFAC Memorial Service</t>
  </si>
  <si>
    <t>Hotel to Airport - AFAC Memorial Service</t>
  </si>
  <si>
    <t>Airport to NHQ</t>
  </si>
  <si>
    <t>Visiting National Training Centre</t>
  </si>
  <si>
    <t>Hotel to airport. Leader lead meeting</t>
  </si>
  <si>
    <t>AFAC Seminar</t>
  </si>
  <si>
    <t>SLT offsite meeting</t>
  </si>
  <si>
    <t>Attending Riverdale meeting</t>
  </si>
  <si>
    <t>Bay of Islands</t>
  </si>
  <si>
    <t>Double Gold Star presentation</t>
  </si>
  <si>
    <t>Region 1 visit</t>
  </si>
  <si>
    <t>Station visit</t>
  </si>
  <si>
    <t>Property Team Meeting</t>
  </si>
  <si>
    <t>Memorial visit</t>
  </si>
  <si>
    <t>Tauranga</t>
  </si>
  <si>
    <t>Nelson</t>
  </si>
  <si>
    <t>OLT Strategic Meeting</t>
  </si>
  <si>
    <t>Region 2 visit post Edgecumbe floods</t>
  </si>
  <si>
    <t>Attend Region 1 Area Manager retirement event</t>
  </si>
  <si>
    <t>Fire and Emergency Day 1 Celebration</t>
  </si>
  <si>
    <t>Dunedin Station Visits</t>
  </si>
  <si>
    <t>Work car being repaired</t>
  </si>
  <si>
    <t>Jan17-Jun17</t>
  </si>
  <si>
    <t>Apr17-Jun17</t>
  </si>
  <si>
    <t>iPad and iPhone rental &amp; usage (DNC Acting up)</t>
  </si>
  <si>
    <t>Jan17-Mar17</t>
  </si>
  <si>
    <t>Car parking Wellington airport</t>
  </si>
  <si>
    <t>Thank you gift for Wellington Club hospitality</t>
  </si>
  <si>
    <t>Breakfast attending Waterways Competition</t>
  </si>
  <si>
    <t>Phone case for CE&amp;NC's iPhone</t>
  </si>
  <si>
    <t>iPad and iPhone rental &amp; usage (CE&amp;NC)</t>
  </si>
  <si>
    <t>Lunch for DNC Acting Up and Chair between meetings</t>
  </si>
  <si>
    <t xml:space="preserve">Region 4 visit </t>
  </si>
  <si>
    <t>Region 1 Visit</t>
  </si>
  <si>
    <t>Region 2 Visit</t>
  </si>
  <si>
    <t>region 5 visit</t>
  </si>
  <si>
    <t>Region 2 visit</t>
  </si>
  <si>
    <t>Dinner in Christchurch</t>
  </si>
  <si>
    <t>Dinner in Napier with Senior Crew (10 people)</t>
  </si>
  <si>
    <t>NHQ farewell morning tea for CE/NC held in Thorndon Station</t>
  </si>
  <si>
    <t>Thank you gift for guest speaker AFAC knowledge series</t>
  </si>
  <si>
    <t>Lunch meeting with St Johns CE</t>
  </si>
  <si>
    <t>Region 3 visit</t>
  </si>
  <si>
    <t>Offsite meeting. Mojo The Terrace with MCDEM</t>
  </si>
  <si>
    <t>Attending Riversdale meeting</t>
  </si>
  <si>
    <t>Visit to view proposed station design concept ChristChurch</t>
  </si>
  <si>
    <t>To SLT meeting (while out of 80 The Terrace)</t>
  </si>
  <si>
    <t>To offsite meeting (with Cato re identity - while out of 80 The Terrace)</t>
  </si>
  <si>
    <t>Chief Executive / National Commander: role was undertaken by Paul Baxter (Jan - April) and Paul McGill (April to June)</t>
  </si>
  <si>
    <t>NHQ to Abel Smith - Photo session for launch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</si>
</sst>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#,##0.00_);\(#,##0.00\);0.00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rgb="FF0000FF"/>
      <name val="Calibri"/>
      <family val="2"/>
      <scheme val="minor"/>
    </font>
    <font>
      <sz val="11"/>
      <color indexed="12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rgb="FF0000FF"/>
      <name val="Arial"/>
      <family val="2"/>
    </font>
    <font>
      <b/>
      <i/>
      <u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1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59996337778862885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8" tint="0.59999389629810485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5">
    <xf numFmtId="0" fontId="0" fillId="0" borderId="0" xfId="0"/>
    <xf numFmtId="0" fontId="0" fillId="0" borderId="0" xfId="0" applyFont="1" applyAlignment="1"/>
    <xf numFmtId="0" fontId="0" fillId="0" borderId="0" xfId="0" applyFont="1" applyAlignment="1">
      <alignment wrapText="1"/>
    </xf>
    <xf numFmtId="0" fontId="0" fillId="0" borderId="0" xfId="0" applyFont="1" applyFill="1" applyAlignment="1"/>
    <xf numFmtId="0" fontId="3" fillId="0" borderId="0" xfId="0" applyFont="1" applyBorder="1" applyAlignment="1"/>
    <xf numFmtId="0" fontId="4" fillId="0" borderId="0" xfId="0" applyFont="1" applyBorder="1" applyAlignment="1"/>
    <xf numFmtId="0" fontId="9" fillId="0" borderId="0" xfId="0" applyFont="1" applyAlignment="1"/>
    <xf numFmtId="0" fontId="10" fillId="0" borderId="0" xfId="0" applyFont="1" applyAlignment="1"/>
    <xf numFmtId="0" fontId="8" fillId="3" borderId="3" xfId="0" applyFont="1" applyFill="1" applyBorder="1" applyAlignment="1">
      <alignment horizontal="left" wrapText="1"/>
    </xf>
    <xf numFmtId="0" fontId="11" fillId="0" borderId="0" xfId="0" applyFont="1" applyBorder="1" applyAlignment="1"/>
    <xf numFmtId="0" fontId="13" fillId="0" borderId="0" xfId="0" applyFont="1" applyAlignment="1">
      <alignment wrapText="1"/>
    </xf>
    <xf numFmtId="0" fontId="15" fillId="0" borderId="0" xfId="0" applyFont="1" applyAlignment="1">
      <alignment wrapText="1"/>
    </xf>
    <xf numFmtId="165" fontId="12" fillId="0" borderId="0" xfId="0" applyNumberFormat="1" applyFont="1" applyFill="1" applyBorder="1" applyAlignment="1">
      <alignment horizontal="right"/>
    </xf>
    <xf numFmtId="15" fontId="15" fillId="0" borderId="0" xfId="0" applyNumberFormat="1" applyFont="1" applyFill="1" applyAlignment="1">
      <alignment horizontal="left"/>
    </xf>
    <xf numFmtId="0" fontId="15" fillId="0" borderId="0" xfId="0" applyFont="1" applyFill="1" applyAlignment="1">
      <alignment wrapText="1"/>
    </xf>
    <xf numFmtId="0" fontId="13" fillId="0" borderId="0" xfId="0" applyFont="1" applyAlignment="1"/>
    <xf numFmtId="0" fontId="13" fillId="0" borderId="0" xfId="0" applyFont="1" applyFill="1" applyAlignment="1"/>
    <xf numFmtId="0" fontId="2" fillId="0" borderId="0" xfId="0" applyFont="1" applyBorder="1" applyAlignment="1"/>
    <xf numFmtId="0" fontId="0" fillId="3" borderId="4" xfId="0" applyFont="1" applyFill="1" applyBorder="1" applyAlignment="1"/>
    <xf numFmtId="0" fontId="2" fillId="4" borderId="1" xfId="0" applyFont="1" applyFill="1" applyBorder="1" applyAlignment="1">
      <alignment wrapText="1"/>
    </xf>
    <xf numFmtId="164" fontId="2" fillId="0" borderId="0" xfId="1" applyFont="1" applyBorder="1" applyAlignment="1">
      <alignment horizontal="right"/>
    </xf>
    <xf numFmtId="164" fontId="1" fillId="0" borderId="0" xfId="1" applyFont="1" applyAlignment="1">
      <alignment horizontal="right" wrapText="1"/>
    </xf>
    <xf numFmtId="164" fontId="1" fillId="0" borderId="0" xfId="1" applyFont="1" applyAlignment="1">
      <alignment horizontal="right"/>
    </xf>
    <xf numFmtId="0" fontId="0" fillId="3" borderId="4" xfId="0" applyFont="1" applyFill="1" applyBorder="1" applyAlignment="1">
      <alignment wrapText="1"/>
    </xf>
    <xf numFmtId="0" fontId="0" fillId="3" borderId="5" xfId="0" applyFont="1" applyFill="1" applyBorder="1" applyAlignment="1">
      <alignment wrapText="1"/>
    </xf>
    <xf numFmtId="0" fontId="2" fillId="4" borderId="2" xfId="0" applyFont="1" applyFill="1" applyBorder="1" applyAlignment="1"/>
    <xf numFmtId="0" fontId="2" fillId="4" borderId="2" xfId="0" applyFont="1" applyFill="1" applyBorder="1" applyAlignment="1">
      <alignment wrapText="1"/>
    </xf>
    <xf numFmtId="164" fontId="2" fillId="4" borderId="2" xfId="1" applyFont="1" applyFill="1" applyBorder="1" applyAlignment="1">
      <alignment horizontal="right"/>
    </xf>
    <xf numFmtId="0" fontId="2" fillId="4" borderId="6" xfId="0" applyFont="1" applyFill="1" applyBorder="1" applyAlignment="1"/>
    <xf numFmtId="0" fontId="16" fillId="2" borderId="7" xfId="0" applyFont="1" applyFill="1" applyBorder="1" applyAlignment="1">
      <alignment wrapText="1"/>
    </xf>
    <xf numFmtId="0" fontId="6" fillId="4" borderId="6" xfId="0" applyFont="1" applyFill="1" applyBorder="1" applyAlignment="1">
      <alignment wrapText="1"/>
    </xf>
    <xf numFmtId="164" fontId="3" fillId="3" borderId="4" xfId="1" applyFont="1" applyFill="1" applyBorder="1" applyAlignment="1">
      <alignment horizontal="right"/>
    </xf>
    <xf numFmtId="164" fontId="1" fillId="0" borderId="0" xfId="1" applyFont="1" applyAlignment="1">
      <alignment horizontal="left"/>
    </xf>
    <xf numFmtId="0" fontId="17" fillId="0" borderId="0" xfId="0" applyFont="1" applyAlignment="1"/>
    <xf numFmtId="164" fontId="10" fillId="0" borderId="0" xfId="1" applyFont="1" applyAlignment="1">
      <alignment horizontal="left"/>
    </xf>
    <xf numFmtId="0" fontId="10" fillId="0" borderId="0" xfId="0" applyFont="1" applyFill="1" applyBorder="1" applyAlignment="1"/>
    <xf numFmtId="164" fontId="10" fillId="0" borderId="0" xfId="1" applyFont="1" applyFill="1" applyAlignment="1">
      <alignment horizontal="left"/>
    </xf>
    <xf numFmtId="0" fontId="14" fillId="4" borderId="2" xfId="0" applyFont="1" applyFill="1" applyBorder="1" applyAlignment="1"/>
    <xf numFmtId="0" fontId="13" fillId="3" borderId="4" xfId="0" applyFont="1" applyFill="1" applyBorder="1" applyAlignment="1"/>
    <xf numFmtId="0" fontId="5" fillId="4" borderId="1" xfId="0" applyFont="1" applyFill="1" applyBorder="1" applyAlignment="1">
      <alignment horizontal="right" wrapText="1"/>
    </xf>
    <xf numFmtId="0" fontId="5" fillId="4" borderId="2" xfId="0" applyFont="1" applyFill="1" applyBorder="1" applyAlignment="1">
      <alignment horizontal="right" wrapText="1"/>
    </xf>
    <xf numFmtId="0" fontId="15" fillId="0" borderId="0" xfId="0" applyFont="1" applyFill="1" applyAlignment="1">
      <alignment horizontal="left" vertical="top" wrapText="1"/>
    </xf>
    <xf numFmtId="165" fontId="12" fillId="0" borderId="0" xfId="0" applyNumberFormat="1" applyFont="1" applyFill="1" applyBorder="1" applyAlignment="1">
      <alignment horizontal="left"/>
    </xf>
    <xf numFmtId="165" fontId="12" fillId="0" borderId="0" xfId="0" quotePrefix="1" applyNumberFormat="1" applyFont="1" applyFill="1" applyBorder="1" applyAlignment="1">
      <alignment horizontal="left"/>
    </xf>
    <xf numFmtId="15" fontId="18" fillId="0" borderId="0" xfId="0" applyNumberFormat="1" applyFont="1" applyFill="1" applyAlignment="1">
      <alignment horizontal="left"/>
    </xf>
    <xf numFmtId="165" fontId="18" fillId="0" borderId="0" xfId="0" applyNumberFormat="1" applyFont="1" applyFill="1" applyBorder="1" applyAlignment="1">
      <alignment horizontal="right"/>
    </xf>
    <xf numFmtId="0" fontId="18" fillId="0" borderId="0" xfId="0" applyFont="1" applyAlignment="1">
      <alignment wrapText="1"/>
    </xf>
    <xf numFmtId="0" fontId="18" fillId="0" borderId="0" xfId="0" applyFont="1" applyFill="1" applyAlignment="1">
      <alignment wrapText="1"/>
    </xf>
    <xf numFmtId="0" fontId="18" fillId="0" borderId="0" xfId="0" applyFont="1" applyFill="1" applyBorder="1" applyAlignment="1"/>
    <xf numFmtId="0" fontId="18" fillId="0" borderId="0" xfId="0" applyFont="1" applyFill="1" applyAlignment="1"/>
    <xf numFmtId="0" fontId="18" fillId="0" borderId="0" xfId="0" applyFont="1" applyAlignment="1"/>
    <xf numFmtId="0" fontId="8" fillId="2" borderId="7" xfId="0" applyFont="1" applyFill="1" applyBorder="1" applyAlignment="1">
      <alignment wrapText="1"/>
    </xf>
    <xf numFmtId="0" fontId="8" fillId="2" borderId="2" xfId="0" applyFont="1" applyFill="1" applyBorder="1" applyAlignment="1">
      <alignment wrapText="1"/>
    </xf>
    <xf numFmtId="0" fontId="8" fillId="2" borderId="6" xfId="0" applyFont="1" applyFill="1" applyBorder="1" applyAlignment="1">
      <alignment wrapText="1"/>
    </xf>
    <xf numFmtId="0" fontId="7" fillId="0" borderId="2" xfId="0" applyFont="1" applyBorder="1" applyAlignment="1">
      <alignment horizontal="justify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FF0066"/>
      <color rgb="FF0000FF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/FinancialAccounting/Other%20reporting/CE%20expense%20reporting/2013-14/CE_Expend_20130701_2014063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Summary"/>
      <sheetName val="PCard_Data"/>
      <sheetName val="Travel_Data"/>
      <sheetName val="GL_Data"/>
      <sheetName val="GL_Codes"/>
      <sheetName val="Standing_Data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A5" t="str">
            <v>1. Int travel - c/card</v>
          </cell>
        </row>
        <row r="6">
          <cell r="A6" t="str">
            <v>2. Dom travel - c/card</v>
          </cell>
        </row>
        <row r="7">
          <cell r="A7" t="str">
            <v>3. Hospitality - c/card</v>
          </cell>
        </row>
        <row r="8">
          <cell r="A8" t="str">
            <v>4. Other - c/card</v>
          </cell>
        </row>
        <row r="13">
          <cell r="A13" t="str">
            <v>1. Int travel - non c/card</v>
          </cell>
        </row>
        <row r="14">
          <cell r="A14" t="str">
            <v>2. Dom travel - non c/card</v>
          </cell>
        </row>
        <row r="15">
          <cell r="A15" t="str">
            <v>3. Hospitality - non c/card</v>
          </cell>
        </row>
        <row r="16">
          <cell r="A16" t="str">
            <v>4. Other - non c/card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ipanz.org.nz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E140"/>
  <sheetViews>
    <sheetView tabSelected="1" zoomScale="80" zoomScaleNormal="80" workbookViewId="0"/>
  </sheetViews>
  <sheetFormatPr defaultColWidth="9.140625" defaultRowHeight="15" x14ac:dyDescent="0.25"/>
  <cols>
    <col min="1" max="1" width="20.7109375" style="1" customWidth="1"/>
    <col min="2" max="2" width="14.28515625" style="22" customWidth="1"/>
    <col min="3" max="3" width="72.7109375" style="1" customWidth="1"/>
    <col min="4" max="4" width="19.5703125" style="1" customWidth="1"/>
    <col min="5" max="5" width="16.28515625" style="1" customWidth="1"/>
    <col min="6" max="16384" width="9.140625" style="1"/>
  </cols>
  <sheetData>
    <row r="1" spans="1:5" ht="18.75" x14ac:dyDescent="0.3">
      <c r="A1" s="4" t="s">
        <v>1</v>
      </c>
      <c r="B1" s="20"/>
      <c r="C1" s="17"/>
      <c r="D1" s="5"/>
      <c r="E1" s="5"/>
    </row>
    <row r="2" spans="1:5" ht="18.75" x14ac:dyDescent="0.3">
      <c r="A2" s="4" t="s">
        <v>169</v>
      </c>
      <c r="B2" s="20"/>
      <c r="D2" s="5"/>
      <c r="E2" s="5"/>
    </row>
    <row r="3" spans="1:5" ht="18.75" x14ac:dyDescent="0.3">
      <c r="A3" s="9" t="s">
        <v>113</v>
      </c>
      <c r="B3" s="20"/>
      <c r="C3" s="17"/>
      <c r="D3" s="5"/>
      <c r="E3" s="5"/>
    </row>
    <row r="4" spans="1:5" ht="60" customHeight="1" x14ac:dyDescent="0.25">
      <c r="A4" s="29" t="s">
        <v>18</v>
      </c>
      <c r="B4" s="27" t="s">
        <v>34</v>
      </c>
      <c r="C4" s="25" t="s">
        <v>0</v>
      </c>
      <c r="D4" s="26" t="s">
        <v>100</v>
      </c>
      <c r="E4" s="28" t="s">
        <v>11</v>
      </c>
    </row>
    <row r="5" spans="1:5" ht="15.75" customHeight="1" x14ac:dyDescent="0.25">
      <c r="A5" s="44">
        <v>42851</v>
      </c>
      <c r="B5" s="45">
        <v>29.2</v>
      </c>
      <c r="C5" s="46" t="s">
        <v>118</v>
      </c>
      <c r="D5" s="46" t="s">
        <v>80</v>
      </c>
      <c r="E5" s="46" t="s">
        <v>84</v>
      </c>
    </row>
    <row r="6" spans="1:5" ht="15.75" customHeight="1" x14ac:dyDescent="0.25">
      <c r="A6" s="44">
        <v>42853</v>
      </c>
      <c r="B6" s="45">
        <v>13.96</v>
      </c>
      <c r="C6" s="46" t="s">
        <v>119</v>
      </c>
      <c r="D6" s="46" t="s">
        <v>81</v>
      </c>
      <c r="E6" s="46" t="s">
        <v>115</v>
      </c>
    </row>
    <row r="7" spans="1:5" ht="15.75" customHeight="1" x14ac:dyDescent="0.25">
      <c r="A7" s="44">
        <v>42853</v>
      </c>
      <c r="B7" s="45">
        <v>19.579999999999998</v>
      </c>
      <c r="C7" s="46" t="s">
        <v>121</v>
      </c>
      <c r="D7" s="46" t="s">
        <v>80</v>
      </c>
      <c r="E7" s="46" t="s">
        <v>115</v>
      </c>
    </row>
    <row r="8" spans="1:5" ht="15.75" customHeight="1" x14ac:dyDescent="0.25">
      <c r="A8" s="44">
        <v>42853</v>
      </c>
      <c r="B8" s="45">
        <v>25.92</v>
      </c>
      <c r="C8" s="46" t="s">
        <v>122</v>
      </c>
      <c r="D8" s="46" t="s">
        <v>80</v>
      </c>
      <c r="E8" s="46" t="s">
        <v>115</v>
      </c>
    </row>
    <row r="9" spans="1:5" ht="15.75" customHeight="1" x14ac:dyDescent="0.25">
      <c r="A9" s="44">
        <v>42914</v>
      </c>
      <c r="B9" s="45">
        <v>62.33</v>
      </c>
      <c r="C9" s="46" t="s">
        <v>116</v>
      </c>
      <c r="D9" s="46" t="s">
        <v>80</v>
      </c>
      <c r="E9" s="46" t="s">
        <v>82</v>
      </c>
    </row>
    <row r="10" spans="1:5" ht="15.75" customHeight="1" x14ac:dyDescent="0.25">
      <c r="A10" s="44">
        <v>42915</v>
      </c>
      <c r="B10" s="45">
        <v>65.739999999999995</v>
      </c>
      <c r="C10" s="46" t="s">
        <v>116</v>
      </c>
      <c r="D10" s="46" t="s">
        <v>80</v>
      </c>
      <c r="E10" s="46" t="s">
        <v>82</v>
      </c>
    </row>
    <row r="11" spans="1:5" ht="15.75" customHeight="1" x14ac:dyDescent="0.25">
      <c r="A11" s="13"/>
      <c r="B11" s="12"/>
      <c r="C11" s="11"/>
      <c r="D11" s="11"/>
      <c r="E11" s="11"/>
    </row>
    <row r="12" spans="1:5" ht="60" customHeight="1" x14ac:dyDescent="0.25">
      <c r="A12" s="29" t="s">
        <v>17</v>
      </c>
      <c r="B12" s="27" t="s">
        <v>34</v>
      </c>
      <c r="C12" s="37" t="s">
        <v>0</v>
      </c>
      <c r="D12" s="26" t="s">
        <v>100</v>
      </c>
      <c r="E12" s="28" t="s">
        <v>11</v>
      </c>
    </row>
    <row r="13" spans="1:5" ht="15.75" customHeight="1" x14ac:dyDescent="0.25">
      <c r="A13" s="44">
        <v>42710</v>
      </c>
      <c r="B13" s="45">
        <v>55.43</v>
      </c>
      <c r="C13" s="47" t="s">
        <v>116</v>
      </c>
      <c r="D13" s="47" t="s">
        <v>81</v>
      </c>
      <c r="E13" s="46" t="s">
        <v>82</v>
      </c>
    </row>
    <row r="14" spans="1:5" ht="15.75" customHeight="1" x14ac:dyDescent="0.25">
      <c r="A14" s="44">
        <v>42851</v>
      </c>
      <c r="B14" s="45">
        <f>398.86+198.03+41.5</f>
        <v>638.39</v>
      </c>
      <c r="C14" s="47" t="s">
        <v>120</v>
      </c>
      <c r="D14" s="47" t="s">
        <v>9</v>
      </c>
      <c r="E14" s="46" t="s">
        <v>115</v>
      </c>
    </row>
    <row r="15" spans="1:5" ht="15.75" customHeight="1" x14ac:dyDescent="0.25">
      <c r="A15" s="44">
        <v>42914</v>
      </c>
      <c r="B15" s="45">
        <f>655.49+41.5</f>
        <v>696.99</v>
      </c>
      <c r="C15" s="47" t="s">
        <v>117</v>
      </c>
      <c r="D15" s="47" t="s">
        <v>9</v>
      </c>
      <c r="E15" s="46" t="s">
        <v>82</v>
      </c>
    </row>
    <row r="16" spans="1:5" ht="15.75" customHeight="1" x14ac:dyDescent="0.25">
      <c r="A16" s="13"/>
      <c r="B16" s="12"/>
      <c r="C16" s="14"/>
      <c r="D16" s="14"/>
      <c r="E16" s="11"/>
    </row>
    <row r="17" spans="1:5" s="7" customFormat="1" ht="60" customHeight="1" x14ac:dyDescent="0.25">
      <c r="A17" s="29" t="s">
        <v>16</v>
      </c>
      <c r="B17" s="27" t="s">
        <v>34</v>
      </c>
      <c r="C17" s="37" t="s">
        <v>0</v>
      </c>
      <c r="D17" s="26" t="s">
        <v>100</v>
      </c>
      <c r="E17" s="28" t="s">
        <v>11</v>
      </c>
    </row>
    <row r="18" spans="1:5" s="7" customFormat="1" ht="15.75" customHeight="1" x14ac:dyDescent="0.25">
      <c r="A18" s="44">
        <v>42781</v>
      </c>
      <c r="B18" s="45">
        <v>37.299999999999997</v>
      </c>
      <c r="C18" s="46" t="s">
        <v>123</v>
      </c>
      <c r="D18" s="46" t="s">
        <v>80</v>
      </c>
      <c r="E18" s="46" t="s">
        <v>84</v>
      </c>
    </row>
    <row r="19" spans="1:5" s="7" customFormat="1" ht="15.75" customHeight="1" x14ac:dyDescent="0.25">
      <c r="A19" s="44">
        <v>42782</v>
      </c>
      <c r="B19" s="45">
        <v>507</v>
      </c>
      <c r="C19" s="47" t="s">
        <v>159</v>
      </c>
      <c r="D19" s="46" t="s">
        <v>81</v>
      </c>
      <c r="E19" s="46" t="s">
        <v>90</v>
      </c>
    </row>
    <row r="20" spans="1:5" s="7" customFormat="1" ht="15.75" customHeight="1" x14ac:dyDescent="0.25">
      <c r="A20" s="44">
        <v>42793</v>
      </c>
      <c r="B20" s="45">
        <v>51.5</v>
      </c>
      <c r="C20" s="47" t="s">
        <v>158</v>
      </c>
      <c r="D20" s="46" t="s">
        <v>81</v>
      </c>
      <c r="E20" s="46" t="s">
        <v>96</v>
      </c>
    </row>
    <row r="21" spans="1:5" s="7" customFormat="1" ht="15.75" customHeight="1" x14ac:dyDescent="0.25">
      <c r="A21" s="44">
        <v>42797</v>
      </c>
      <c r="B21" s="45">
        <v>21.1</v>
      </c>
      <c r="C21" s="46" t="s">
        <v>149</v>
      </c>
      <c r="D21" s="46" t="s">
        <v>81</v>
      </c>
      <c r="E21" s="46" t="s">
        <v>91</v>
      </c>
    </row>
    <row r="22" spans="1:5" s="7" customFormat="1" ht="15.75" customHeight="1" x14ac:dyDescent="0.25">
      <c r="A22" s="44">
        <v>42800</v>
      </c>
      <c r="B22" s="45">
        <v>15</v>
      </c>
      <c r="C22" s="46" t="s">
        <v>162</v>
      </c>
      <c r="D22" s="46" t="s">
        <v>81</v>
      </c>
      <c r="E22" s="46" t="s">
        <v>84</v>
      </c>
    </row>
    <row r="23" spans="1:5" s="7" customFormat="1" ht="15.75" customHeight="1" x14ac:dyDescent="0.25">
      <c r="A23" s="44">
        <v>42814</v>
      </c>
      <c r="B23" s="45">
        <v>21</v>
      </c>
      <c r="C23" s="46" t="s">
        <v>114</v>
      </c>
      <c r="D23" s="46" t="s">
        <v>81</v>
      </c>
      <c r="E23" s="46" t="s">
        <v>84</v>
      </c>
    </row>
    <row r="24" spans="1:5" s="7" customFormat="1" ht="15.75" customHeight="1" x14ac:dyDescent="0.25">
      <c r="A24" s="44">
        <v>42817</v>
      </c>
      <c r="B24" s="45">
        <v>25</v>
      </c>
      <c r="C24" s="46" t="s">
        <v>164</v>
      </c>
      <c r="D24" s="46" t="s">
        <v>81</v>
      </c>
      <c r="E24" s="46" t="s">
        <v>84</v>
      </c>
    </row>
    <row r="25" spans="1:5" s="7" customFormat="1" ht="15.75" customHeight="1" x14ac:dyDescent="0.25">
      <c r="A25" s="44">
        <v>42818</v>
      </c>
      <c r="B25" s="45">
        <v>13.3</v>
      </c>
      <c r="C25" s="46" t="s">
        <v>168</v>
      </c>
      <c r="D25" s="46" t="s">
        <v>80</v>
      </c>
      <c r="E25" s="46" t="s">
        <v>84</v>
      </c>
    </row>
    <row r="26" spans="1:5" s="7" customFormat="1" ht="15.75" customHeight="1" x14ac:dyDescent="0.25">
      <c r="A26" s="44">
        <v>42824</v>
      </c>
      <c r="B26" s="45">
        <v>31.7</v>
      </c>
      <c r="C26" s="46" t="s">
        <v>124</v>
      </c>
      <c r="D26" s="46" t="s">
        <v>81</v>
      </c>
      <c r="E26" s="46" t="s">
        <v>92</v>
      </c>
    </row>
    <row r="27" spans="1:5" s="7" customFormat="1" ht="15.75" customHeight="1" x14ac:dyDescent="0.25">
      <c r="A27" s="44">
        <v>42843</v>
      </c>
      <c r="B27" s="45">
        <v>14</v>
      </c>
      <c r="C27" s="46" t="s">
        <v>167</v>
      </c>
      <c r="D27" s="46" t="s">
        <v>80</v>
      </c>
      <c r="E27" s="46" t="s">
        <v>84</v>
      </c>
    </row>
    <row r="28" spans="1:5" s="7" customFormat="1" ht="15.75" customHeight="1" x14ac:dyDescent="0.25">
      <c r="A28" s="44">
        <v>42857</v>
      </c>
      <c r="B28" s="45">
        <v>15.2</v>
      </c>
      <c r="C28" s="46" t="s">
        <v>170</v>
      </c>
      <c r="D28" s="46" t="s">
        <v>80</v>
      </c>
      <c r="E28" s="46" t="s">
        <v>84</v>
      </c>
    </row>
    <row r="29" spans="1:5" s="7" customFormat="1" ht="15.75" customHeight="1" x14ac:dyDescent="0.25">
      <c r="A29" s="44">
        <v>42859</v>
      </c>
      <c r="B29" s="45">
        <v>24.6</v>
      </c>
      <c r="C29" s="46" t="s">
        <v>125</v>
      </c>
      <c r="D29" s="46" t="s">
        <v>80</v>
      </c>
      <c r="E29" s="46" t="s">
        <v>85</v>
      </c>
    </row>
    <row r="30" spans="1:5" s="7" customFormat="1" ht="15.75" customHeight="1" x14ac:dyDescent="0.25">
      <c r="A30" s="44">
        <v>42884</v>
      </c>
      <c r="B30" s="45">
        <v>28.6</v>
      </c>
      <c r="C30" s="46" t="s">
        <v>126</v>
      </c>
      <c r="D30" s="46" t="s">
        <v>6</v>
      </c>
      <c r="E30" s="46" t="s">
        <v>84</v>
      </c>
    </row>
    <row r="31" spans="1:5" s="7" customFormat="1" ht="15.75" customHeight="1" x14ac:dyDescent="0.25">
      <c r="A31" s="44">
        <v>42893</v>
      </c>
      <c r="B31" s="45">
        <v>17.600000000000001</v>
      </c>
      <c r="C31" s="46" t="s">
        <v>127</v>
      </c>
      <c r="D31" s="46" t="s">
        <v>6</v>
      </c>
      <c r="E31" s="46" t="s">
        <v>84</v>
      </c>
    </row>
    <row r="32" spans="1:5" s="7" customFormat="1" ht="15.75" customHeight="1" x14ac:dyDescent="0.25">
      <c r="A32" s="44">
        <v>42901</v>
      </c>
      <c r="B32" s="45">
        <v>43.4</v>
      </c>
      <c r="C32" s="46" t="s">
        <v>165</v>
      </c>
      <c r="D32" s="46" t="s">
        <v>80</v>
      </c>
      <c r="E32" s="46" t="s">
        <v>97</v>
      </c>
    </row>
    <row r="33" spans="1:5" s="7" customFormat="1" ht="15.75" customHeight="1" x14ac:dyDescent="0.25">
      <c r="A33" s="13"/>
      <c r="B33" s="12"/>
      <c r="C33" s="11"/>
      <c r="D33" s="11"/>
      <c r="E33" s="11"/>
    </row>
    <row r="34" spans="1:5" ht="60" customHeight="1" x14ac:dyDescent="0.25">
      <c r="A34" s="29" t="s">
        <v>15</v>
      </c>
      <c r="B34" s="27" t="s">
        <v>34</v>
      </c>
      <c r="C34" s="37" t="s">
        <v>0</v>
      </c>
      <c r="D34" s="26" t="s">
        <v>100</v>
      </c>
      <c r="E34" s="28" t="s">
        <v>11</v>
      </c>
    </row>
    <row r="35" spans="1:5" s="15" customFormat="1" ht="15.75" customHeight="1" x14ac:dyDescent="0.2">
      <c r="A35" s="44">
        <v>42677</v>
      </c>
      <c r="B35" s="45">
        <v>149.01</v>
      </c>
      <c r="C35" s="48" t="s">
        <v>98</v>
      </c>
      <c r="D35" s="49" t="s">
        <v>95</v>
      </c>
      <c r="E35" s="50" t="s">
        <v>129</v>
      </c>
    </row>
    <row r="36" spans="1:5" s="15" customFormat="1" ht="15.75" customHeight="1" x14ac:dyDescent="0.2">
      <c r="A36" s="44">
        <v>42677</v>
      </c>
      <c r="B36" s="45">
        <v>29.5</v>
      </c>
      <c r="C36" s="48" t="s">
        <v>98</v>
      </c>
      <c r="D36" s="49" t="s">
        <v>81</v>
      </c>
      <c r="E36" s="50" t="s">
        <v>129</v>
      </c>
    </row>
    <row r="37" spans="1:5" s="15" customFormat="1" ht="15.75" customHeight="1" x14ac:dyDescent="0.2">
      <c r="A37" s="44">
        <v>42746</v>
      </c>
      <c r="B37" s="45">
        <f>11.5+127.17+10+10</f>
        <v>158.67000000000002</v>
      </c>
      <c r="C37" s="49" t="s">
        <v>132</v>
      </c>
      <c r="D37" s="49" t="s">
        <v>9</v>
      </c>
      <c r="E37" s="50" t="s">
        <v>97</v>
      </c>
    </row>
    <row r="38" spans="1:5" s="15" customFormat="1" ht="15.75" customHeight="1" x14ac:dyDescent="0.2">
      <c r="A38" s="44">
        <v>42746</v>
      </c>
      <c r="B38" s="45">
        <f>6.9+139.43+39.11+86.25+46</f>
        <v>317.69</v>
      </c>
      <c r="C38" s="49" t="s">
        <v>141</v>
      </c>
      <c r="D38" s="49" t="s">
        <v>8</v>
      </c>
      <c r="E38" s="50" t="s">
        <v>97</v>
      </c>
    </row>
    <row r="39" spans="1:5" s="15" customFormat="1" ht="15.75" customHeight="1" x14ac:dyDescent="0.2">
      <c r="A39" s="44">
        <v>42752</v>
      </c>
      <c r="B39" s="45">
        <f>220.8+51.98+3.31</f>
        <v>276.09000000000003</v>
      </c>
      <c r="C39" s="49" t="s">
        <v>142</v>
      </c>
      <c r="D39" s="49" t="s">
        <v>8</v>
      </c>
      <c r="E39" s="50" t="s">
        <v>84</v>
      </c>
    </row>
    <row r="40" spans="1:5" s="15" customFormat="1" ht="15.75" customHeight="1" x14ac:dyDescent="0.2">
      <c r="A40" s="44">
        <v>42781</v>
      </c>
      <c r="B40" s="45">
        <v>480</v>
      </c>
      <c r="C40" s="49" t="s">
        <v>153</v>
      </c>
      <c r="D40" s="49" t="s">
        <v>95</v>
      </c>
      <c r="E40" s="50" t="s">
        <v>90</v>
      </c>
    </row>
    <row r="41" spans="1:5" s="15" customFormat="1" ht="15.75" customHeight="1" x14ac:dyDescent="0.2">
      <c r="A41" s="44">
        <v>42781</v>
      </c>
      <c r="B41" s="45">
        <v>275</v>
      </c>
      <c r="C41" s="49" t="s">
        <v>154</v>
      </c>
      <c r="D41" s="49" t="s">
        <v>95</v>
      </c>
      <c r="E41" s="50" t="s">
        <v>85</v>
      </c>
    </row>
    <row r="42" spans="1:5" s="15" customFormat="1" ht="15.75" customHeight="1" x14ac:dyDescent="0.2">
      <c r="A42" s="44">
        <v>42781</v>
      </c>
      <c r="B42" s="45">
        <f>23.58+359.15</f>
        <v>382.72999999999996</v>
      </c>
      <c r="C42" s="49" t="s">
        <v>154</v>
      </c>
      <c r="D42" s="49" t="s">
        <v>9</v>
      </c>
      <c r="E42" s="50" t="s">
        <v>85</v>
      </c>
    </row>
    <row r="43" spans="1:5" s="15" customFormat="1" ht="15.75" customHeight="1" x14ac:dyDescent="0.2">
      <c r="A43" s="44">
        <v>42782</v>
      </c>
      <c r="B43" s="45">
        <f>14.38+381.93</f>
        <v>396.31</v>
      </c>
      <c r="C43" s="49" t="s">
        <v>130</v>
      </c>
      <c r="D43" s="49" t="s">
        <v>9</v>
      </c>
      <c r="E43" s="50" t="s">
        <v>85</v>
      </c>
    </row>
    <row r="44" spans="1:5" s="15" customFormat="1" ht="15.75" customHeight="1" x14ac:dyDescent="0.2">
      <c r="A44" s="44">
        <v>42783</v>
      </c>
      <c r="B44" s="45">
        <f>177.68+11.5</f>
        <v>189.18</v>
      </c>
      <c r="C44" s="49" t="s">
        <v>130</v>
      </c>
      <c r="D44" s="49" t="s">
        <v>9</v>
      </c>
      <c r="E44" s="50" t="s">
        <v>91</v>
      </c>
    </row>
    <row r="45" spans="1:5" s="15" customFormat="1" ht="15.75" customHeight="1" x14ac:dyDescent="0.2">
      <c r="A45" s="44">
        <v>42786</v>
      </c>
      <c r="B45" s="45">
        <f>14.38+367.49-317.49</f>
        <v>64.38</v>
      </c>
      <c r="C45" s="49" t="s">
        <v>155</v>
      </c>
      <c r="D45" s="49" t="s">
        <v>9</v>
      </c>
      <c r="E45" s="50" t="s">
        <v>92</v>
      </c>
    </row>
    <row r="46" spans="1:5" s="15" customFormat="1" ht="15.75" customHeight="1" x14ac:dyDescent="0.2">
      <c r="A46" s="44">
        <v>42788</v>
      </c>
      <c r="B46" s="45">
        <f>38.81+11.5+14.38+392.68</f>
        <v>457.37</v>
      </c>
      <c r="C46" s="49" t="s">
        <v>134</v>
      </c>
      <c r="D46" s="49" t="s">
        <v>9</v>
      </c>
      <c r="E46" s="50" t="s">
        <v>96</v>
      </c>
    </row>
    <row r="47" spans="1:5" s="15" customFormat="1" ht="15.75" customHeight="1" x14ac:dyDescent="0.2">
      <c r="A47" s="44">
        <v>42789</v>
      </c>
      <c r="B47" s="45">
        <f>-445.59+14.38+445.59+459.74</f>
        <v>474.12</v>
      </c>
      <c r="C47" s="49" t="s">
        <v>156</v>
      </c>
      <c r="D47" s="49" t="s">
        <v>9</v>
      </c>
      <c r="E47" s="50" t="s">
        <v>97</v>
      </c>
    </row>
    <row r="48" spans="1:5" s="15" customFormat="1" ht="15.75" customHeight="1" x14ac:dyDescent="0.2">
      <c r="A48" s="44">
        <v>42793</v>
      </c>
      <c r="B48" s="45">
        <v>180</v>
      </c>
      <c r="C48" s="49" t="s">
        <v>153</v>
      </c>
      <c r="D48" s="49" t="s">
        <v>95</v>
      </c>
      <c r="E48" s="50" t="s">
        <v>96</v>
      </c>
    </row>
    <row r="49" spans="1:5" s="15" customFormat="1" ht="15.75" customHeight="1" x14ac:dyDescent="0.2">
      <c r="A49" s="44">
        <v>42793</v>
      </c>
      <c r="B49" s="45">
        <f>158+11.5+14.38-431.39+14.38+431.39</f>
        <v>198.26</v>
      </c>
      <c r="C49" s="49" t="s">
        <v>153</v>
      </c>
      <c r="D49" s="49" t="s">
        <v>9</v>
      </c>
      <c r="E49" s="50" t="s">
        <v>96</v>
      </c>
    </row>
    <row r="50" spans="1:5" s="15" customFormat="1" ht="15.75" customHeight="1" x14ac:dyDescent="0.2">
      <c r="A50" s="44">
        <v>42793</v>
      </c>
      <c r="B50" s="45">
        <f>73.6+1.1+195.44</f>
        <v>270.14</v>
      </c>
      <c r="C50" s="49" t="s">
        <v>153</v>
      </c>
      <c r="D50" s="49" t="s">
        <v>8</v>
      </c>
      <c r="E50" s="50" t="s">
        <v>96</v>
      </c>
    </row>
    <row r="51" spans="1:5" s="15" customFormat="1" ht="15.75" customHeight="1" x14ac:dyDescent="0.2">
      <c r="A51" s="44">
        <v>42795</v>
      </c>
      <c r="B51" s="45">
        <f>585.58+14.38+11.5</f>
        <v>611.46</v>
      </c>
      <c r="C51" s="49" t="s">
        <v>157</v>
      </c>
      <c r="D51" s="49" t="s">
        <v>9</v>
      </c>
      <c r="E51" s="50" t="s">
        <v>135</v>
      </c>
    </row>
    <row r="52" spans="1:5" s="15" customFormat="1" ht="15.75" customHeight="1" x14ac:dyDescent="0.2">
      <c r="A52" s="44">
        <v>42796</v>
      </c>
      <c r="B52" s="45">
        <f>137.14+2.05</f>
        <v>139.19</v>
      </c>
      <c r="C52" s="49" t="s">
        <v>130</v>
      </c>
      <c r="D52" s="49" t="s">
        <v>8</v>
      </c>
      <c r="E52" s="50" t="s">
        <v>91</v>
      </c>
    </row>
    <row r="53" spans="1:5" s="15" customFormat="1" ht="15.75" customHeight="1" x14ac:dyDescent="0.2">
      <c r="A53" s="44">
        <v>42796</v>
      </c>
      <c r="B53" s="45">
        <v>135</v>
      </c>
      <c r="C53" s="49" t="s">
        <v>130</v>
      </c>
      <c r="D53" s="49" t="s">
        <v>95</v>
      </c>
      <c r="E53" s="50" t="s">
        <v>91</v>
      </c>
    </row>
    <row r="54" spans="1:5" s="15" customFormat="1" ht="15.75" customHeight="1" x14ac:dyDescent="0.2">
      <c r="A54" s="44">
        <v>42781</v>
      </c>
      <c r="B54" s="45">
        <f>431.18+14.38+14.38</f>
        <v>459.94</v>
      </c>
      <c r="C54" s="49" t="s">
        <v>133</v>
      </c>
      <c r="D54" s="49" t="s">
        <v>9</v>
      </c>
      <c r="E54" s="50" t="s">
        <v>89</v>
      </c>
    </row>
    <row r="55" spans="1:5" s="15" customFormat="1" ht="15.75" customHeight="1" x14ac:dyDescent="0.2">
      <c r="A55" s="44">
        <v>42815</v>
      </c>
      <c r="B55" s="45">
        <f>24.5+11.5</f>
        <v>36</v>
      </c>
      <c r="C55" s="49" t="s">
        <v>137</v>
      </c>
      <c r="D55" s="49" t="s">
        <v>9</v>
      </c>
      <c r="E55" s="50" t="s">
        <v>136</v>
      </c>
    </row>
    <row r="56" spans="1:5" s="15" customFormat="1" ht="15.75" customHeight="1" x14ac:dyDescent="0.2">
      <c r="A56" s="44">
        <v>42815</v>
      </c>
      <c r="B56" s="45">
        <f>543.54+268.54+543.54-255.09+271.77</f>
        <v>1372.3</v>
      </c>
      <c r="C56" s="49" t="s">
        <v>120</v>
      </c>
      <c r="D56" s="49" t="s">
        <v>95</v>
      </c>
      <c r="E56" s="50" t="s">
        <v>115</v>
      </c>
    </row>
    <row r="57" spans="1:5" s="15" customFormat="1" ht="15.75" customHeight="1" x14ac:dyDescent="0.2">
      <c r="A57" s="44">
        <v>42824</v>
      </c>
      <c r="B57" s="45">
        <f>91.23+11.5</f>
        <v>102.73</v>
      </c>
      <c r="C57" s="49" t="s">
        <v>137</v>
      </c>
      <c r="D57" s="49" t="s">
        <v>9</v>
      </c>
      <c r="E57" s="50" t="s">
        <v>92</v>
      </c>
    </row>
    <row r="58" spans="1:5" s="15" customFormat="1" ht="15.75" customHeight="1" x14ac:dyDescent="0.2">
      <c r="A58" s="44">
        <v>42829</v>
      </c>
      <c r="B58" s="45">
        <f>11.5+473.2+14.38</f>
        <v>499.08</v>
      </c>
      <c r="C58" s="49" t="s">
        <v>138</v>
      </c>
      <c r="D58" s="49" t="s">
        <v>9</v>
      </c>
      <c r="E58" s="50" t="s">
        <v>135</v>
      </c>
    </row>
    <row r="59" spans="1:5" s="15" customFormat="1" ht="15.75" customHeight="1" x14ac:dyDescent="0.2">
      <c r="A59" s="44">
        <v>42858</v>
      </c>
      <c r="B59" s="45">
        <f>552.39+14.38+39.61+11.5+11.5</f>
        <v>629.38</v>
      </c>
      <c r="C59" s="49" t="s">
        <v>131</v>
      </c>
      <c r="D59" s="49" t="s">
        <v>9</v>
      </c>
      <c r="E59" s="50" t="s">
        <v>85</v>
      </c>
    </row>
    <row r="60" spans="1:5" s="15" customFormat="1" ht="15.75" customHeight="1" x14ac:dyDescent="0.2">
      <c r="A60" s="44">
        <v>42858</v>
      </c>
      <c r="B60" s="45">
        <v>230</v>
      </c>
      <c r="C60" s="49" t="s">
        <v>131</v>
      </c>
      <c r="D60" s="49" t="s">
        <v>95</v>
      </c>
      <c r="E60" s="50" t="s">
        <v>85</v>
      </c>
    </row>
    <row r="61" spans="1:5" s="15" customFormat="1" ht="15.75" customHeight="1" x14ac:dyDescent="0.2">
      <c r="A61" s="44">
        <v>42858</v>
      </c>
      <c r="B61" s="45">
        <v>30</v>
      </c>
      <c r="C61" s="49" t="s">
        <v>131</v>
      </c>
      <c r="D61" s="49" t="s">
        <v>81</v>
      </c>
      <c r="E61" s="50" t="s">
        <v>85</v>
      </c>
    </row>
    <row r="62" spans="1:5" s="15" customFormat="1" ht="15.75" customHeight="1" x14ac:dyDescent="0.2">
      <c r="A62" s="44">
        <v>42873</v>
      </c>
      <c r="B62" s="45">
        <v>19.600000000000001</v>
      </c>
      <c r="C62" s="49" t="s">
        <v>152</v>
      </c>
      <c r="D62" s="49" t="s">
        <v>81</v>
      </c>
      <c r="E62" s="50" t="s">
        <v>84</v>
      </c>
    </row>
    <row r="63" spans="1:5" s="15" customFormat="1" ht="15.75" customHeight="1" x14ac:dyDescent="0.2">
      <c r="A63" s="44">
        <v>42900</v>
      </c>
      <c r="B63" s="45">
        <v>189</v>
      </c>
      <c r="C63" s="46" t="s">
        <v>128</v>
      </c>
      <c r="D63" s="49" t="s">
        <v>95</v>
      </c>
      <c r="E63" s="50" t="s">
        <v>97</v>
      </c>
    </row>
    <row r="64" spans="1:5" s="15" customFormat="1" ht="15.75" customHeight="1" x14ac:dyDescent="0.2">
      <c r="A64" s="44">
        <v>42900</v>
      </c>
      <c r="B64" s="45">
        <f>511.19+14.38</f>
        <v>525.57000000000005</v>
      </c>
      <c r="C64" s="46" t="s">
        <v>128</v>
      </c>
      <c r="D64" s="49" t="s">
        <v>9</v>
      </c>
      <c r="E64" s="50" t="s">
        <v>97</v>
      </c>
    </row>
    <row r="65" spans="1:5" s="15" customFormat="1" ht="15.75" customHeight="1" x14ac:dyDescent="0.2">
      <c r="A65" s="44">
        <v>42902</v>
      </c>
      <c r="B65" s="45">
        <f>264.59+14.38</f>
        <v>278.96999999999997</v>
      </c>
      <c r="C65" s="49" t="s">
        <v>166</v>
      </c>
      <c r="D65" s="49" t="s">
        <v>9</v>
      </c>
      <c r="E65" s="50" t="s">
        <v>96</v>
      </c>
    </row>
    <row r="66" spans="1:5" s="15" customFormat="1" ht="15.75" customHeight="1" x14ac:dyDescent="0.2">
      <c r="A66" s="44">
        <v>42914</v>
      </c>
      <c r="B66" s="45">
        <f>148.14+6.35</f>
        <v>154.48999999999998</v>
      </c>
      <c r="C66" s="49" t="s">
        <v>117</v>
      </c>
      <c r="D66" s="49" t="s">
        <v>95</v>
      </c>
      <c r="E66" s="50" t="s">
        <v>82</v>
      </c>
    </row>
    <row r="67" spans="1:5" s="15" customFormat="1" ht="15.75" customHeight="1" x14ac:dyDescent="0.2">
      <c r="A67" s="44">
        <v>42916</v>
      </c>
      <c r="B67" s="45">
        <f>206.09+14.38</f>
        <v>220.47</v>
      </c>
      <c r="C67" s="49" t="s">
        <v>139</v>
      </c>
      <c r="D67" s="49" t="s">
        <v>9</v>
      </c>
      <c r="E67" s="50" t="s">
        <v>85</v>
      </c>
    </row>
    <row r="68" spans="1:5" s="15" customFormat="1" ht="15.75" customHeight="1" thickBot="1" x14ac:dyDescent="0.25">
      <c r="A68" s="44">
        <v>42916</v>
      </c>
      <c r="B68" s="45">
        <f>124.74+23.77+11.5+11.5+11.5+265.32+14.38</f>
        <v>462.71</v>
      </c>
      <c r="C68" s="49" t="s">
        <v>140</v>
      </c>
      <c r="D68" s="49" t="s">
        <v>9</v>
      </c>
      <c r="E68" s="50" t="s">
        <v>96</v>
      </c>
    </row>
    <row r="69" spans="1:5" s="6" customFormat="1" ht="24.95" customHeight="1" thickBot="1" x14ac:dyDescent="0.35">
      <c r="A69" s="8" t="s">
        <v>12</v>
      </c>
      <c r="B69" s="31">
        <f>SUM(B4:B68)</f>
        <v>12868.179999999995</v>
      </c>
      <c r="C69" s="38"/>
      <c r="D69" s="23"/>
      <c r="E69" s="24"/>
    </row>
    <row r="70" spans="1:5" ht="12" customHeight="1" x14ac:dyDescent="0.25">
      <c r="C70" s="15"/>
    </row>
    <row r="71" spans="1:5" ht="60" customHeight="1" x14ac:dyDescent="0.25">
      <c r="A71" s="29" t="s">
        <v>47</v>
      </c>
      <c r="B71" s="27" t="s">
        <v>34</v>
      </c>
      <c r="C71" s="37" t="s">
        <v>0</v>
      </c>
      <c r="D71" s="26" t="s">
        <v>100</v>
      </c>
      <c r="E71" s="28" t="s">
        <v>11</v>
      </c>
    </row>
    <row r="72" spans="1:5" s="15" customFormat="1" ht="15.75" customHeight="1" x14ac:dyDescent="0.2">
      <c r="A72" s="44">
        <v>42766</v>
      </c>
      <c r="B72" s="45">
        <v>73.89</v>
      </c>
      <c r="C72" s="46" t="s">
        <v>150</v>
      </c>
      <c r="D72" s="46" t="s">
        <v>99</v>
      </c>
      <c r="E72" s="46"/>
    </row>
    <row r="73" spans="1:5" s="15" customFormat="1" ht="15.75" customHeight="1" x14ac:dyDescent="0.2">
      <c r="A73" s="44">
        <v>42916</v>
      </c>
      <c r="B73" s="45">
        <v>150</v>
      </c>
      <c r="C73" s="47" t="s">
        <v>161</v>
      </c>
      <c r="D73" s="46" t="s">
        <v>99</v>
      </c>
      <c r="E73" s="46"/>
    </row>
    <row r="74" spans="1:5" s="15" customFormat="1" ht="15.75" customHeight="1" x14ac:dyDescent="0.2">
      <c r="A74" s="44">
        <v>42916</v>
      </c>
      <c r="B74" s="45">
        <v>32.5</v>
      </c>
      <c r="C74" s="47" t="s">
        <v>148</v>
      </c>
      <c r="D74" s="46" t="s">
        <v>99</v>
      </c>
      <c r="E74" s="46"/>
    </row>
    <row r="75" spans="1:5" ht="60" customHeight="1" x14ac:dyDescent="0.25">
      <c r="A75" s="29" t="s">
        <v>48</v>
      </c>
      <c r="B75" s="27" t="s">
        <v>34</v>
      </c>
      <c r="C75" s="37" t="s">
        <v>0</v>
      </c>
      <c r="D75" s="26" t="s">
        <v>100</v>
      </c>
      <c r="E75" s="28" t="s">
        <v>11</v>
      </c>
    </row>
    <row r="76" spans="1:5" s="16" customFormat="1" ht="15.75" customHeight="1" x14ac:dyDescent="0.2">
      <c r="A76" s="44">
        <v>42781</v>
      </c>
      <c r="B76" s="45">
        <v>1106.3</v>
      </c>
      <c r="C76" s="49" t="s">
        <v>163</v>
      </c>
      <c r="D76" s="49" t="s">
        <v>81</v>
      </c>
      <c r="E76" s="50" t="s">
        <v>85</v>
      </c>
    </row>
    <row r="77" spans="1:5" s="16" customFormat="1" ht="15.75" customHeight="1" x14ac:dyDescent="0.2">
      <c r="A77" s="44">
        <v>42801</v>
      </c>
      <c r="B77" s="45">
        <v>960</v>
      </c>
      <c r="C77" s="49" t="s">
        <v>160</v>
      </c>
      <c r="D77" s="49" t="s">
        <v>81</v>
      </c>
      <c r="E77" s="50" t="s">
        <v>84</v>
      </c>
    </row>
    <row r="78" spans="1:5" s="16" customFormat="1" ht="15.75" customHeight="1" x14ac:dyDescent="0.2">
      <c r="A78" s="44" t="s">
        <v>146</v>
      </c>
      <c r="B78" s="45">
        <v>430.54</v>
      </c>
      <c r="C78" s="49" t="s">
        <v>147</v>
      </c>
      <c r="D78" s="49" t="s">
        <v>6</v>
      </c>
      <c r="E78" s="50" t="s">
        <v>84</v>
      </c>
    </row>
    <row r="79" spans="1:5" s="16" customFormat="1" ht="15.75" customHeight="1" x14ac:dyDescent="0.2">
      <c r="A79" s="44" t="s">
        <v>143</v>
      </c>
      <c r="B79" s="45">
        <f>281.71+337.86+34.5+14.95+59.95</f>
        <v>728.97</v>
      </c>
      <c r="C79" s="47" t="s">
        <v>151</v>
      </c>
      <c r="D79" s="47" t="s">
        <v>99</v>
      </c>
      <c r="E79" s="47"/>
    </row>
    <row r="80" spans="1:5" s="16" customFormat="1" ht="15.75" customHeight="1" thickBot="1" x14ac:dyDescent="0.25">
      <c r="A80" s="44" t="s">
        <v>144</v>
      </c>
      <c r="B80" s="45">
        <f>216.34+92.68</f>
        <v>309.02</v>
      </c>
      <c r="C80" s="47" t="s">
        <v>145</v>
      </c>
      <c r="D80" s="47" t="s">
        <v>99</v>
      </c>
      <c r="E80" s="47"/>
    </row>
    <row r="81" spans="1:5" ht="24.95" customHeight="1" thickBot="1" x14ac:dyDescent="0.35">
      <c r="A81" s="8" t="s">
        <v>79</v>
      </c>
      <c r="B81" s="31">
        <f>SUM(B72:B80)</f>
        <v>4123.1900000000005</v>
      </c>
      <c r="C81" s="18"/>
      <c r="D81" s="23"/>
      <c r="E81" s="24"/>
    </row>
    <row r="82" spans="1:5" x14ac:dyDescent="0.25">
      <c r="C82" s="15"/>
    </row>
    <row r="83" spans="1:5" ht="60" customHeight="1" x14ac:dyDescent="0.25">
      <c r="A83" s="29" t="s">
        <v>14</v>
      </c>
      <c r="B83" s="27" t="s">
        <v>34</v>
      </c>
      <c r="C83" s="37" t="s">
        <v>0</v>
      </c>
      <c r="D83" s="26" t="s">
        <v>100</v>
      </c>
      <c r="E83" s="28" t="s">
        <v>11</v>
      </c>
    </row>
    <row r="84" spans="1:5" s="16" customFormat="1" ht="15.75" customHeight="1" x14ac:dyDescent="0.2">
      <c r="A84" s="44" t="s">
        <v>61</v>
      </c>
      <c r="B84" s="12"/>
      <c r="C84" s="41"/>
      <c r="D84" s="11"/>
      <c r="E84" s="11"/>
    </row>
    <row r="85" spans="1:5" s="3" customFormat="1" ht="15.75" customHeight="1" x14ac:dyDescent="0.25">
      <c r="A85" s="13"/>
      <c r="B85" s="12"/>
      <c r="C85" s="11"/>
      <c r="D85" s="11"/>
      <c r="E85" s="11"/>
    </row>
    <row r="86" spans="1:5" ht="60" customHeight="1" x14ac:dyDescent="0.25">
      <c r="A86" s="29" t="s">
        <v>19</v>
      </c>
      <c r="B86" s="27" t="s">
        <v>34</v>
      </c>
      <c r="C86" s="37" t="s">
        <v>0</v>
      </c>
      <c r="D86" s="26" t="s">
        <v>100</v>
      </c>
      <c r="E86" s="28" t="s">
        <v>11</v>
      </c>
    </row>
    <row r="87" spans="1:5" s="15" customFormat="1" ht="15.75" customHeight="1" x14ac:dyDescent="0.2">
      <c r="A87" s="44" t="s">
        <v>61</v>
      </c>
      <c r="B87" s="12"/>
      <c r="C87" s="11"/>
      <c r="D87" s="42"/>
      <c r="E87" s="11"/>
    </row>
    <row r="88" spans="1:5" ht="15.75" customHeight="1" thickBot="1" x14ac:dyDescent="0.3">
      <c r="A88" s="2"/>
      <c r="B88" s="21"/>
      <c r="C88" s="10"/>
      <c r="D88" s="2"/>
      <c r="E88" s="2"/>
    </row>
    <row r="89" spans="1:5" ht="24.95" customHeight="1" thickBot="1" x14ac:dyDescent="0.35">
      <c r="A89" s="8" t="s">
        <v>13</v>
      </c>
      <c r="B89" s="31">
        <f>SUM(B84:B88)</f>
        <v>0</v>
      </c>
      <c r="C89" s="38"/>
      <c r="D89" s="23"/>
      <c r="E89" s="24"/>
    </row>
    <row r="90" spans="1:5" ht="12" customHeight="1" x14ac:dyDescent="0.25">
      <c r="A90" s="2"/>
      <c r="B90" s="21"/>
      <c r="C90" s="10"/>
      <c r="D90" s="2"/>
      <c r="E90" s="2"/>
    </row>
    <row r="91" spans="1:5" s="6" customFormat="1" ht="18.75" customHeight="1" x14ac:dyDescent="0.3">
      <c r="A91" s="51" t="s">
        <v>22</v>
      </c>
      <c r="B91" s="52"/>
      <c r="C91" s="52"/>
      <c r="D91" s="52"/>
      <c r="E91" s="53"/>
    </row>
    <row r="92" spans="1:5" ht="15" customHeight="1" x14ac:dyDescent="0.25">
      <c r="A92" s="54" t="s">
        <v>2</v>
      </c>
      <c r="B92" s="54"/>
      <c r="C92" s="54"/>
      <c r="D92" s="54"/>
      <c r="E92" s="54"/>
    </row>
    <row r="93" spans="1:5" ht="31.5" x14ac:dyDescent="0.25">
      <c r="A93" s="29" t="s">
        <v>23</v>
      </c>
      <c r="B93" s="19" t="s">
        <v>4</v>
      </c>
      <c r="C93" s="19" t="s">
        <v>3</v>
      </c>
      <c r="D93" s="39" t="s">
        <v>5</v>
      </c>
      <c r="E93" s="30"/>
    </row>
    <row r="94" spans="1:5" ht="15.75" customHeight="1" x14ac:dyDescent="0.25">
      <c r="A94" s="44" t="s">
        <v>61</v>
      </c>
      <c r="B94" s="43"/>
      <c r="C94" s="11"/>
      <c r="D94" s="12"/>
      <c r="E94" s="2"/>
    </row>
    <row r="95" spans="1:5" ht="15.75" customHeight="1" x14ac:dyDescent="0.25">
      <c r="A95" s="2"/>
      <c r="B95" s="32"/>
      <c r="C95" s="2"/>
      <c r="D95" s="2"/>
      <c r="E95" s="2"/>
    </row>
    <row r="96" spans="1:5" ht="31.5" x14ac:dyDescent="0.25">
      <c r="A96" s="29" t="s">
        <v>24</v>
      </c>
      <c r="B96" s="26" t="s">
        <v>4</v>
      </c>
      <c r="C96" s="26" t="s">
        <v>3</v>
      </c>
      <c r="D96" s="40" t="s">
        <v>5</v>
      </c>
      <c r="E96" s="30"/>
    </row>
    <row r="97" spans="1:5" ht="15.75" customHeight="1" x14ac:dyDescent="0.25">
      <c r="A97" s="13" t="s">
        <v>61</v>
      </c>
      <c r="B97" s="42"/>
      <c r="C97" s="14"/>
      <c r="D97" s="12"/>
      <c r="E97" s="2"/>
    </row>
    <row r="98" spans="1:5" ht="15.75" customHeight="1" thickBot="1" x14ac:dyDescent="0.3">
      <c r="A98" s="2"/>
      <c r="B98" s="32"/>
      <c r="C98" s="2"/>
      <c r="D98" s="2"/>
      <c r="E98" s="2"/>
    </row>
    <row r="99" spans="1:5" ht="24.95" customHeight="1" thickBot="1" x14ac:dyDescent="0.35">
      <c r="A99" s="8" t="s">
        <v>20</v>
      </c>
      <c r="B99" s="31">
        <f>SUM(B94:B98)</f>
        <v>0</v>
      </c>
      <c r="C99" s="18"/>
      <c r="D99" s="23"/>
      <c r="E99" s="24"/>
    </row>
    <row r="100" spans="1:5" ht="24.95" customHeight="1" thickBot="1" x14ac:dyDescent="0.3">
      <c r="A100" s="2"/>
      <c r="B100" s="21"/>
      <c r="C100" s="2"/>
      <c r="D100" s="2"/>
      <c r="E100" s="2"/>
    </row>
    <row r="101" spans="1:5" ht="24.95" customHeight="1" thickBot="1" x14ac:dyDescent="0.35">
      <c r="A101" s="8" t="s">
        <v>21</v>
      </c>
      <c r="B101" s="31">
        <f>B69+B81+B89+B99</f>
        <v>16991.369999999995</v>
      </c>
      <c r="C101" s="18"/>
      <c r="D101" s="23"/>
      <c r="E101" s="24"/>
    </row>
    <row r="103" spans="1:5" ht="15.75" x14ac:dyDescent="0.25">
      <c r="A103" s="33" t="s">
        <v>25</v>
      </c>
      <c r="B103" s="34"/>
    </row>
    <row r="104" spans="1:5" ht="15.75" x14ac:dyDescent="0.25">
      <c r="A104" s="7" t="s">
        <v>26</v>
      </c>
      <c r="B104" s="36" t="s">
        <v>33</v>
      </c>
      <c r="C104" s="3"/>
      <c r="D104" s="3"/>
    </row>
    <row r="105" spans="1:5" ht="15.75" x14ac:dyDescent="0.25">
      <c r="A105" s="7" t="s">
        <v>64</v>
      </c>
      <c r="B105" s="36" t="s">
        <v>65</v>
      </c>
      <c r="C105" s="3"/>
      <c r="D105" s="3"/>
    </row>
    <row r="106" spans="1:5" ht="15.75" x14ac:dyDescent="0.25">
      <c r="A106" s="7" t="s">
        <v>83</v>
      </c>
      <c r="B106" s="36" t="s">
        <v>86</v>
      </c>
      <c r="C106" s="3"/>
      <c r="D106" s="3"/>
    </row>
    <row r="107" spans="1:5" ht="15.75" x14ac:dyDescent="0.25">
      <c r="A107" s="7" t="s">
        <v>54</v>
      </c>
      <c r="B107" s="36" t="s">
        <v>7</v>
      </c>
      <c r="C107" s="3"/>
      <c r="D107" s="3"/>
    </row>
    <row r="108" spans="1:5" ht="15.75" x14ac:dyDescent="0.25">
      <c r="A108" s="7" t="s">
        <v>10</v>
      </c>
      <c r="B108" s="34" t="s">
        <v>32</v>
      </c>
    </row>
    <row r="109" spans="1:5" ht="15.75" x14ac:dyDescent="0.25">
      <c r="A109" s="7" t="s">
        <v>36</v>
      </c>
      <c r="B109" s="34" t="s">
        <v>40</v>
      </c>
    </row>
    <row r="110" spans="1:5" ht="15.75" x14ac:dyDescent="0.25">
      <c r="A110" s="7" t="s">
        <v>44</v>
      </c>
      <c r="B110" s="34" t="s">
        <v>45</v>
      </c>
    </row>
    <row r="111" spans="1:5" ht="15.75" x14ac:dyDescent="0.25">
      <c r="A111" s="7" t="s">
        <v>27</v>
      </c>
      <c r="B111" s="34" t="s">
        <v>35</v>
      </c>
    </row>
    <row r="112" spans="1:5" ht="15.75" x14ac:dyDescent="0.25">
      <c r="A112" s="7" t="s">
        <v>52</v>
      </c>
      <c r="B112" s="34" t="s">
        <v>53</v>
      </c>
    </row>
    <row r="113" spans="1:2" ht="15.75" x14ac:dyDescent="0.25">
      <c r="A113" s="7" t="s">
        <v>46</v>
      </c>
      <c r="B113" s="34" t="s">
        <v>105</v>
      </c>
    </row>
    <row r="114" spans="1:2" ht="15.75" x14ac:dyDescent="0.25">
      <c r="A114" s="7" t="s">
        <v>104</v>
      </c>
      <c r="B114" s="34" t="s">
        <v>106</v>
      </c>
    </row>
    <row r="115" spans="1:2" ht="15.75" x14ac:dyDescent="0.25">
      <c r="A115" s="7" t="s">
        <v>72</v>
      </c>
      <c r="B115" s="34" t="s">
        <v>73</v>
      </c>
    </row>
    <row r="116" spans="1:2" ht="15.75" x14ac:dyDescent="0.25">
      <c r="A116" s="7" t="s">
        <v>57</v>
      </c>
      <c r="B116" s="34" t="s">
        <v>58</v>
      </c>
    </row>
    <row r="117" spans="1:2" ht="15.75" x14ac:dyDescent="0.25">
      <c r="A117" s="7" t="s">
        <v>39</v>
      </c>
      <c r="B117" s="34" t="s">
        <v>41</v>
      </c>
    </row>
    <row r="118" spans="1:2" ht="15.75" x14ac:dyDescent="0.25">
      <c r="A118" s="7" t="s">
        <v>66</v>
      </c>
      <c r="B118" s="34" t="s">
        <v>67</v>
      </c>
    </row>
    <row r="119" spans="1:2" ht="15.75" x14ac:dyDescent="0.25">
      <c r="A119" s="7" t="s">
        <v>101</v>
      </c>
      <c r="B119" s="34" t="s">
        <v>107</v>
      </c>
    </row>
    <row r="120" spans="1:2" ht="15.75" x14ac:dyDescent="0.25">
      <c r="A120" s="7" t="s">
        <v>68</v>
      </c>
      <c r="B120" s="34" t="s">
        <v>69</v>
      </c>
    </row>
    <row r="121" spans="1:2" ht="15.75" x14ac:dyDescent="0.25">
      <c r="A121" s="7" t="s">
        <v>93</v>
      </c>
      <c r="B121" s="34" t="s">
        <v>94</v>
      </c>
    </row>
    <row r="122" spans="1:2" ht="15.75" x14ac:dyDescent="0.25">
      <c r="A122" s="7" t="s">
        <v>111</v>
      </c>
      <c r="B122" s="34" t="s">
        <v>112</v>
      </c>
    </row>
    <row r="123" spans="1:2" ht="15.75" x14ac:dyDescent="0.25">
      <c r="A123" s="35" t="s">
        <v>37</v>
      </c>
      <c r="B123" s="34" t="s">
        <v>38</v>
      </c>
    </row>
    <row r="124" spans="1:2" ht="15.75" x14ac:dyDescent="0.25">
      <c r="A124" s="35" t="s">
        <v>29</v>
      </c>
      <c r="B124" s="34" t="s">
        <v>31</v>
      </c>
    </row>
    <row r="125" spans="1:2" ht="15.75" x14ac:dyDescent="0.25">
      <c r="A125" s="35" t="s">
        <v>49</v>
      </c>
      <c r="B125" s="34" t="s">
        <v>1</v>
      </c>
    </row>
    <row r="126" spans="1:2" ht="15.75" x14ac:dyDescent="0.25">
      <c r="A126" s="35" t="s">
        <v>42</v>
      </c>
      <c r="B126" s="34" t="s">
        <v>43</v>
      </c>
    </row>
    <row r="127" spans="1:2" ht="15.75" x14ac:dyDescent="0.25">
      <c r="A127" s="35" t="s">
        <v>55</v>
      </c>
      <c r="B127" s="34" t="s">
        <v>56</v>
      </c>
    </row>
    <row r="128" spans="1:2" ht="15.75" x14ac:dyDescent="0.25">
      <c r="A128" s="35" t="s">
        <v>77</v>
      </c>
      <c r="B128" s="34" t="s">
        <v>78</v>
      </c>
    </row>
    <row r="129" spans="1:2" ht="15.75" x14ac:dyDescent="0.25">
      <c r="A129" s="35" t="s">
        <v>109</v>
      </c>
      <c r="B129" s="34" t="s">
        <v>110</v>
      </c>
    </row>
    <row r="130" spans="1:2" ht="15.75" x14ac:dyDescent="0.25">
      <c r="A130" s="35" t="s">
        <v>62</v>
      </c>
      <c r="B130" s="34" t="s">
        <v>63</v>
      </c>
    </row>
    <row r="131" spans="1:2" ht="15.75" x14ac:dyDescent="0.25">
      <c r="A131" s="35" t="s">
        <v>87</v>
      </c>
      <c r="B131" s="34" t="s">
        <v>88</v>
      </c>
    </row>
    <row r="132" spans="1:2" ht="15.75" x14ac:dyDescent="0.25">
      <c r="A132" s="35" t="s">
        <v>76</v>
      </c>
      <c r="B132" s="34" t="s">
        <v>108</v>
      </c>
    </row>
    <row r="133" spans="1:2" ht="15.75" x14ac:dyDescent="0.25">
      <c r="A133" s="35" t="s">
        <v>74</v>
      </c>
      <c r="B133" s="34" t="s">
        <v>75</v>
      </c>
    </row>
    <row r="134" spans="1:2" ht="15.75" x14ac:dyDescent="0.25">
      <c r="A134" s="35" t="s">
        <v>70</v>
      </c>
      <c r="B134" s="34" t="s">
        <v>71</v>
      </c>
    </row>
    <row r="135" spans="1:2" ht="15.75" x14ac:dyDescent="0.25">
      <c r="A135" s="35" t="s">
        <v>59</v>
      </c>
      <c r="B135" s="34" t="s">
        <v>60</v>
      </c>
    </row>
    <row r="136" spans="1:2" ht="15.75" x14ac:dyDescent="0.25">
      <c r="A136" s="35" t="s">
        <v>50</v>
      </c>
      <c r="B136" s="32" t="s">
        <v>51</v>
      </c>
    </row>
    <row r="137" spans="1:2" ht="15.75" x14ac:dyDescent="0.25">
      <c r="A137" s="35" t="s">
        <v>28</v>
      </c>
      <c r="B137" s="34" t="s">
        <v>30</v>
      </c>
    </row>
    <row r="138" spans="1:2" ht="15.75" x14ac:dyDescent="0.25">
      <c r="A138" s="35" t="s">
        <v>102</v>
      </c>
      <c r="B138" s="34" t="s">
        <v>103</v>
      </c>
    </row>
    <row r="140" spans="1:2" ht="15.75" x14ac:dyDescent="0.25">
      <c r="B140" s="34"/>
    </row>
  </sheetData>
  <sortState ref="A100:F102">
    <sortCondition ref="A100:A102"/>
  </sortState>
  <mergeCells count="2">
    <mergeCell ref="A91:E91"/>
    <mergeCell ref="A92:E92"/>
  </mergeCells>
  <hyperlinks>
    <hyperlink ref="B117" r:id="rId1" display="http://www.ipanz.org.nz/"/>
  </hyperlinks>
  <pageMargins left="0.17" right="0.17" top="0.52" bottom="0.21" header="0.19685039370078741" footer="0.17"/>
  <pageSetup paperSize="9" fitToHeight="0" orientation="landscape" r:id="rId2"/>
  <rowBreaks count="4" manualBreakCount="4">
    <brk id="16" max="4" man="1"/>
    <brk id="33" max="4" man="1"/>
    <brk id="82" max="4" man="1"/>
    <brk id="101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Summary</vt:lpstr>
      <vt:lpstr>Summary!Print_Area</vt:lpstr>
      <vt:lpstr>Summary!Print_Titles</vt:lpstr>
    </vt:vector>
  </TitlesOfParts>
  <Company>New Zealand Fire Service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Kelvin Wong</dc:creator>
  <cp:lastModifiedBy>Black, Fiona</cp:lastModifiedBy>
  <cp:lastPrinted>2017-07-24T21:50:45Z</cp:lastPrinted>
  <dcterms:created xsi:type="dcterms:W3CDTF">2010-11-17T20:27:32Z</dcterms:created>
  <dcterms:modified xsi:type="dcterms:W3CDTF">2017-07-26T03:17:29Z</dcterms:modified>
</cp:coreProperties>
</file>